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ブログ用\繰上げ返済\"/>
    </mc:Choice>
  </mc:AlternateContent>
  <xr:revisionPtr revIDLastSave="0" documentId="13_ncr:1_{CBD9C458-91AC-41A1-94B4-B1887DDE7E5B}" xr6:coauthVersionLast="47" xr6:coauthVersionMax="47" xr10:uidLastSave="{00000000-0000-0000-0000-000000000000}"/>
  <bookViews>
    <workbookView xWindow="-120" yWindow="-120" windowWidth="29040" windowHeight="15840" xr2:uid="{FC36CFEB-A438-4C6D-B57E-948188FD9A24}"/>
  </bookViews>
  <sheets>
    <sheet name="Excel関数で住宅ﾛｰﾝｼﾐ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U7" i="2"/>
  <c r="U11" i="2"/>
  <c r="U16" i="2" s="1"/>
  <c r="U10" i="2"/>
  <c r="AA9" i="2"/>
  <c r="E16" i="2"/>
  <c r="U17" i="2" l="1"/>
  <c r="U19" i="2" s="1"/>
  <c r="AC16" i="2" s="1"/>
  <c r="E17" i="2"/>
  <c r="E19" i="2" s="1"/>
  <c r="M9" i="2" l="1"/>
  <c r="M16" i="2"/>
  <c r="M20" i="2" s="1"/>
  <c r="M19" i="2"/>
  <c r="M18" i="2"/>
  <c r="AC20" i="2"/>
  <c r="AC10" i="2"/>
  <c r="AC9" i="2"/>
  <c r="AC11" i="2"/>
  <c r="M11" i="2"/>
  <c r="AC19" i="2"/>
  <c r="AC18" i="2"/>
  <c r="M10" i="2"/>
  <c r="AC27" i="2" l="1"/>
  <c r="AC29" i="2"/>
  <c r="AC31" i="2" s="1"/>
</calcChain>
</file>

<file path=xl/sharedStrings.xml><?xml version="1.0" encoding="utf-8"?>
<sst xmlns="http://schemas.openxmlformats.org/spreadsheetml/2006/main" count="53" uniqueCount="31">
  <si>
    <t>%</t>
    <phoneticPr fontId="1"/>
  </si>
  <si>
    <t>年</t>
    <rPh sb="0" eb="1">
      <t>ネン</t>
    </rPh>
    <phoneticPr fontId="1"/>
  </si>
  <si>
    <t>ヵ月</t>
    <rPh sb="1" eb="2">
      <t>ゲツ</t>
    </rPh>
    <phoneticPr fontId="1"/>
  </si>
  <si>
    <t>現在借入残高</t>
    <rPh sb="0" eb="2">
      <t>ゲンザイ</t>
    </rPh>
    <rPh sb="2" eb="4">
      <t>カリイレ</t>
    </rPh>
    <rPh sb="4" eb="6">
      <t>ザンダカ</t>
    </rPh>
    <phoneticPr fontId="1"/>
  </si>
  <si>
    <t>金利</t>
    <rPh sb="0" eb="2">
      <t>キンリ</t>
    </rPh>
    <phoneticPr fontId="1"/>
  </si>
  <si>
    <t>返済開始月</t>
    <rPh sb="0" eb="2">
      <t>ヘンサイ</t>
    </rPh>
    <rPh sb="2" eb="5">
      <t>カイシツキ</t>
    </rPh>
    <phoneticPr fontId="1"/>
  </si>
  <si>
    <t>返済終了月</t>
    <rPh sb="0" eb="2">
      <t>ヘンサイ</t>
    </rPh>
    <rPh sb="2" eb="4">
      <t>シュウリョウ</t>
    </rPh>
    <rPh sb="4" eb="5">
      <t>ツキ</t>
    </rPh>
    <phoneticPr fontId="1"/>
  </si>
  <si>
    <t>¥</t>
    <phoneticPr fontId="1"/>
  </si>
  <si>
    <t>返済残期間</t>
    <rPh sb="0" eb="2">
      <t>ヘンサイ</t>
    </rPh>
    <rPh sb="2" eb="3">
      <t>ノコ</t>
    </rPh>
    <rPh sb="3" eb="5">
      <t>キカン</t>
    </rPh>
    <phoneticPr fontId="1"/>
  </si>
  <si>
    <t>1月の返済額</t>
    <rPh sb="1" eb="2">
      <t>ツキ</t>
    </rPh>
    <rPh sb="3" eb="5">
      <t>ヘンサイ</t>
    </rPh>
    <rPh sb="5" eb="6">
      <t>ガク</t>
    </rPh>
    <phoneticPr fontId="1"/>
  </si>
  <si>
    <t>元金返済総額</t>
    <rPh sb="0" eb="2">
      <t>ガンキン</t>
    </rPh>
    <rPh sb="2" eb="4">
      <t>ヘンサイ</t>
    </rPh>
    <rPh sb="4" eb="6">
      <t>ソウガク</t>
    </rPh>
    <phoneticPr fontId="1"/>
  </si>
  <si>
    <t>利息返済総額</t>
    <rPh sb="0" eb="4">
      <t>リソクヘンサイ</t>
    </rPh>
    <rPh sb="4" eb="6">
      <t>ソウガク</t>
    </rPh>
    <phoneticPr fontId="1"/>
  </si>
  <si>
    <t>総返済額</t>
    <rPh sb="0" eb="3">
      <t>ソウヘンサイ</t>
    </rPh>
    <rPh sb="3" eb="4">
      <t>ガク</t>
    </rPh>
    <phoneticPr fontId="1"/>
  </si>
  <si>
    <t>月目の返済額</t>
    <rPh sb="0" eb="2">
      <t>ツキメ</t>
    </rPh>
    <rPh sb="3" eb="6">
      <t>ヘンサイガク</t>
    </rPh>
    <phoneticPr fontId="1"/>
  </si>
  <si>
    <t>の返済額</t>
    <rPh sb="1" eb="4">
      <t>ヘンサイガク</t>
    </rPh>
    <phoneticPr fontId="1"/>
  </si>
  <si>
    <t>その内の元本返済額</t>
    <rPh sb="2" eb="3">
      <t>ウチ</t>
    </rPh>
    <rPh sb="4" eb="6">
      <t>ガンポン</t>
    </rPh>
    <rPh sb="6" eb="9">
      <t>ヘンサイガク</t>
    </rPh>
    <phoneticPr fontId="1"/>
  </si>
  <si>
    <t>その内の利息返済額</t>
    <rPh sb="2" eb="3">
      <t>ウチ</t>
    </rPh>
    <rPh sb="4" eb="6">
      <t>リソク</t>
    </rPh>
    <rPh sb="6" eb="9">
      <t>ヘンサイガク</t>
    </rPh>
    <phoneticPr fontId="1"/>
  </si>
  <si>
    <t>全期間の返済額</t>
    <rPh sb="0" eb="3">
      <t>ゼンキカン</t>
    </rPh>
    <rPh sb="4" eb="7">
      <t>ヘンサイガク</t>
    </rPh>
    <phoneticPr fontId="1"/>
  </si>
  <si>
    <t>基本情報</t>
    <rPh sb="0" eb="4">
      <t>キホンジョウホウ</t>
    </rPh>
    <phoneticPr fontId="1"/>
  </si>
  <si>
    <t>繰上げ返済額</t>
    <rPh sb="0" eb="2">
      <t>クリア</t>
    </rPh>
    <rPh sb="3" eb="5">
      <t>ヘンサイ</t>
    </rPh>
    <rPh sb="5" eb="6">
      <t>ガク</t>
    </rPh>
    <phoneticPr fontId="1"/>
  </si>
  <si>
    <t>繰上げ返済後借入残高</t>
    <rPh sb="0" eb="2">
      <t>クリア</t>
    </rPh>
    <rPh sb="3" eb="6">
      <t>ヘンサイゴ</t>
    </rPh>
    <rPh sb="6" eb="8">
      <t>カリイレ</t>
    </rPh>
    <rPh sb="8" eb="10">
      <t>ザンダカ</t>
    </rPh>
    <phoneticPr fontId="1"/>
  </si>
  <si>
    <t>現在の住宅ローン借り入れ状況</t>
    <rPh sb="0" eb="2">
      <t>ゲンザイ</t>
    </rPh>
    <rPh sb="3" eb="5">
      <t>ジュウタク</t>
    </rPh>
    <rPh sb="8" eb="9">
      <t>カ</t>
    </rPh>
    <rPh sb="10" eb="11">
      <t>イ</t>
    </rPh>
    <rPh sb="12" eb="14">
      <t>ジョウキョウ</t>
    </rPh>
    <phoneticPr fontId="1"/>
  </si>
  <si>
    <t>繰り上げ返済効果</t>
    <rPh sb="0" eb="1">
      <t>ク</t>
    </rPh>
    <rPh sb="2" eb="3">
      <t>ア</t>
    </rPh>
    <rPh sb="4" eb="6">
      <t>ヘンサイ</t>
    </rPh>
    <rPh sb="6" eb="8">
      <t>コウカ</t>
    </rPh>
    <phoneticPr fontId="1"/>
  </si>
  <si>
    <t>月々の返済額</t>
    <rPh sb="0" eb="2">
      <t>ツキヅキ</t>
    </rPh>
    <rPh sb="3" eb="6">
      <t>ヘンサイガク</t>
    </rPh>
    <phoneticPr fontId="1"/>
  </si>
  <si>
    <t>入力ｾﾙ</t>
    <rPh sb="0" eb="2">
      <t>ニュウリョク</t>
    </rPh>
    <phoneticPr fontId="1"/>
  </si>
  <si>
    <t>自動計算ｾﾙ</t>
    <rPh sb="0" eb="2">
      <t>ジドウ</t>
    </rPh>
    <rPh sb="2" eb="4">
      <t>ケイサン</t>
    </rPh>
    <phoneticPr fontId="1"/>
  </si>
  <si>
    <t>（元利均等方式）</t>
    <rPh sb="1" eb="5">
      <t>ガンリキントウ</t>
    </rPh>
    <rPh sb="5" eb="7">
      <t>ホウシキ</t>
    </rPh>
    <phoneticPr fontId="1"/>
  </si>
  <si>
    <t>1月の返済額の減額</t>
    <rPh sb="1" eb="2">
      <t>ツキ</t>
    </rPh>
    <rPh sb="3" eb="5">
      <t>ヘンサイ</t>
    </rPh>
    <rPh sb="5" eb="6">
      <t>ガク</t>
    </rPh>
    <rPh sb="7" eb="9">
      <t>ゲンガク</t>
    </rPh>
    <phoneticPr fontId="1"/>
  </si>
  <si>
    <t>返済効果</t>
    <rPh sb="0" eb="2">
      <t>ヘンサイ</t>
    </rPh>
    <rPh sb="2" eb="4">
      <t>コウカ</t>
    </rPh>
    <phoneticPr fontId="1"/>
  </si>
  <si>
    <t>（返済利息の減額 / 繰上げ返済額）</t>
    <rPh sb="1" eb="3">
      <t>ヘンサイ</t>
    </rPh>
    <rPh sb="3" eb="5">
      <t>リソク</t>
    </rPh>
    <rPh sb="6" eb="8">
      <t>ゲンガク</t>
    </rPh>
    <rPh sb="11" eb="13">
      <t>クリア</t>
    </rPh>
    <rPh sb="14" eb="17">
      <t>ヘンサイガク</t>
    </rPh>
    <phoneticPr fontId="1"/>
  </si>
  <si>
    <t>返済利息総額の減額</t>
    <rPh sb="0" eb="2">
      <t>ヘンサイ</t>
    </rPh>
    <rPh sb="2" eb="4">
      <t>リソク</t>
    </rPh>
    <rPh sb="4" eb="6">
      <t>ソウガク</t>
    </rPh>
    <rPh sb="7" eb="9">
      <t>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</si>
</sst>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m&quot;月&quot;"/>
    <numFmt numFmtId="178" formatCode="yyyy&quot;年&quot;m&quot;月&quot;;@"/>
    <numFmt numFmtId="179" formatCode="0.0%"/>
    <numFmt numFmtId="183" formatCode="0.000_ 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scheme val="minor"/>
    </font>
    <font>
      <b/>
      <sz val="14"/>
      <color theme="1"/>
      <name val="游ゴシック"/>
      <scheme val="minor"/>
    </font>
    <font>
      <b/>
      <sz val="11"/>
      <name val="游ゴシック"/>
      <scheme val="minor"/>
    </font>
    <font>
      <b/>
      <u/>
      <sz val="16"/>
      <color theme="1"/>
      <name val="游ゴシック"/>
      <scheme val="minor"/>
    </font>
    <font>
      <b/>
      <sz val="11"/>
      <color rgb="FFFF0000"/>
      <name val="游ゴシック"/>
      <scheme val="minor"/>
    </font>
    <font>
      <b/>
      <sz val="14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uble">
        <color theme="1"/>
      </bottom>
      <diagonal/>
    </border>
    <border>
      <left style="thick">
        <color rgb="FFFF0000"/>
      </left>
      <right style="thick">
        <color rgb="FFFF0000"/>
      </right>
      <top style="double">
        <color theme="1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double">
        <color theme="1"/>
      </bottom>
      <diagonal/>
    </border>
    <border>
      <left/>
      <right style="thick">
        <color rgb="FFFF0000"/>
      </right>
      <top style="double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31" fontId="0" fillId="3" borderId="1" xfId="0" applyNumberFormat="1" applyFill="1" applyBorder="1">
      <alignment vertical="center"/>
    </xf>
    <xf numFmtId="31" fontId="0" fillId="3" borderId="2" xfId="0" applyNumberFormat="1" applyFill="1" applyBorder="1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6" fontId="2" fillId="0" borderId="3" xfId="0" applyNumberFormat="1" applyFont="1" applyBorder="1">
      <alignment vertical="center"/>
    </xf>
    <xf numFmtId="6" fontId="4" fillId="0" borderId="3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5" fontId="2" fillId="0" borderId="3" xfId="0" applyNumberFormat="1" applyFont="1" applyBorder="1">
      <alignment vertical="center"/>
    </xf>
    <xf numFmtId="5" fontId="2" fillId="0" borderId="4" xfId="0" applyNumberFormat="1" applyFont="1" applyBorder="1">
      <alignment vertical="center"/>
    </xf>
    <xf numFmtId="5" fontId="2" fillId="0" borderId="5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0" fontId="5" fillId="0" borderId="0" xfId="0" applyFont="1">
      <alignment vertical="center"/>
    </xf>
    <xf numFmtId="176" fontId="0" fillId="2" borderId="0" xfId="0" applyNumberFormat="1" applyFill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6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9" fontId="0" fillId="0" borderId="0" xfId="0" applyNumberFormat="1">
      <alignment vertical="center"/>
    </xf>
    <xf numFmtId="31" fontId="0" fillId="0" borderId="17" xfId="0" applyNumberFormat="1" applyBorder="1">
      <alignment vertical="center"/>
    </xf>
    <xf numFmtId="10" fontId="0" fillId="0" borderId="0" xfId="0" applyNumberFormat="1">
      <alignment vertical="center"/>
    </xf>
    <xf numFmtId="183" fontId="0" fillId="3" borderId="1" xfId="0" applyNumberFormat="1" applyFill="1" applyBorder="1">
      <alignment vertical="center"/>
    </xf>
    <xf numFmtId="183" fontId="0" fillId="0" borderId="17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112568</xdr:colOff>
      <xdr:row>9</xdr:row>
      <xdr:rowOff>69275</xdr:rowOff>
    </xdr:from>
    <xdr:to>
      <xdr:col>7</xdr:col>
      <xdr:colOff>372341</xdr:colOff>
      <xdr:row>16</xdr:row>
      <xdr:rowOff>95252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B774051B-4EB3-2448-3093-BA83777D1B69}"/>
            </a:ext>
          </a:extLst>
        </xdr:cNvPr>
        <xdr:cNvSpPr/>
      </xdr:nvSpPr>
      <xdr:spPr>
        <a:xfrm rot="5400000">
          <a:off x="2701637" y="2796888"/>
          <a:ext cx="1558636" cy="259773"/>
        </a:xfrm>
        <a:prstGeom prst="triangl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195696</xdr:colOff>
      <xdr:row>12</xdr:row>
      <xdr:rowOff>199159</xdr:rowOff>
    </xdr:from>
    <xdr:to>
      <xdr:col>4</xdr:col>
      <xdr:colOff>926522</xdr:colOff>
      <xdr:row>13</xdr:row>
      <xdr:rowOff>91786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282BFEF9-97CF-447E-ADBC-BE0075790199}"/>
            </a:ext>
          </a:extLst>
        </xdr:cNvPr>
        <xdr:cNvSpPr/>
      </xdr:nvSpPr>
      <xdr:spPr>
        <a:xfrm rot="10800000">
          <a:off x="1962151" y="2320636"/>
          <a:ext cx="730826" cy="135082"/>
        </a:xfrm>
        <a:prstGeom prst="triangl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103909</xdr:colOff>
      <xdr:row>9</xdr:row>
      <xdr:rowOff>60616</xdr:rowOff>
    </xdr:from>
    <xdr:to>
      <xdr:col>23</xdr:col>
      <xdr:colOff>363682</xdr:colOff>
      <xdr:row>16</xdr:row>
      <xdr:rowOff>86593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93DE7CC5-F636-4314-B788-6D99259B3AA6}"/>
            </a:ext>
          </a:extLst>
        </xdr:cNvPr>
        <xdr:cNvSpPr/>
      </xdr:nvSpPr>
      <xdr:spPr>
        <a:xfrm rot="5400000">
          <a:off x="10607387" y="2788229"/>
          <a:ext cx="1558636" cy="259773"/>
        </a:xfrm>
        <a:prstGeom prst="triangl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195696</xdr:colOff>
      <xdr:row>12</xdr:row>
      <xdr:rowOff>199159</xdr:rowOff>
    </xdr:from>
    <xdr:to>
      <xdr:col>20</xdr:col>
      <xdr:colOff>926522</xdr:colOff>
      <xdr:row>13</xdr:row>
      <xdr:rowOff>91786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7AA733E-CAED-4EBC-ACBA-AB18EC7A978C}"/>
            </a:ext>
          </a:extLst>
        </xdr:cNvPr>
        <xdr:cNvSpPr/>
      </xdr:nvSpPr>
      <xdr:spPr>
        <a:xfrm rot="10800000">
          <a:off x="1786371" y="2551834"/>
          <a:ext cx="730826" cy="130752"/>
        </a:xfrm>
        <a:prstGeom prst="triangl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76F7-39B5-45D3-A64E-89C7E72D9878}">
  <dimension ref="B1:AE32"/>
  <sheetViews>
    <sheetView showGridLines="0" tabSelected="1" zoomScale="110" zoomScaleNormal="110" workbookViewId="0"/>
  </sheetViews>
  <sheetFormatPr defaultRowHeight="18.75"/>
  <cols>
    <col min="1" max="1" width="1.625" customWidth="1"/>
    <col min="2" max="2" width="2.625" customWidth="1"/>
    <col min="3" max="3" width="1.375" customWidth="1"/>
    <col min="4" max="5" width="14.625" bestFit="1" customWidth="1"/>
    <col min="6" max="6" width="5.25" bestFit="1" customWidth="1"/>
    <col min="7" max="7" width="1.75" customWidth="1"/>
    <col min="8" max="8" width="6.5" customWidth="1"/>
    <col min="9" max="9" width="4.125" customWidth="1"/>
    <col min="10" max="10" width="1.375" customWidth="1"/>
    <col min="11" max="11" width="10.375" bestFit="1" customWidth="1"/>
    <col min="12" max="12" width="11.75" bestFit="1" customWidth="1"/>
    <col min="13" max="13" width="12.75" customWidth="1"/>
    <col min="14" max="14" width="1.75" customWidth="1"/>
    <col min="15" max="15" width="2.875" customWidth="1"/>
    <col min="16" max="16" width="2.5" customWidth="1"/>
    <col min="17" max="17" width="3.125" customWidth="1"/>
    <col min="18" max="18" width="2.625" customWidth="1"/>
    <col min="19" max="19" width="1.375" customWidth="1"/>
    <col min="20" max="20" width="21.375" bestFit="1" customWidth="1"/>
    <col min="21" max="21" width="14.625" bestFit="1" customWidth="1"/>
    <col min="22" max="22" width="5.25" bestFit="1" customWidth="1"/>
    <col min="23" max="23" width="1.75" customWidth="1"/>
    <col min="24" max="24" width="7.125" customWidth="1"/>
    <col min="25" max="25" width="4.125" customWidth="1"/>
    <col min="26" max="26" width="1.375" customWidth="1"/>
    <col min="27" max="27" width="11.25" bestFit="1" customWidth="1"/>
    <col min="28" max="28" width="11.75" bestFit="1" customWidth="1"/>
    <col min="29" max="29" width="12.75" customWidth="1"/>
    <col min="30" max="30" width="1.75" customWidth="1"/>
    <col min="31" max="31" width="3.875" customWidth="1"/>
  </cols>
  <sheetData>
    <row r="1" spans="2:30" ht="9" customHeight="1" thickBot="1"/>
    <row r="2" spans="2:30" ht="27" thickTop="1" thickBot="1">
      <c r="B2" s="26" t="s">
        <v>21</v>
      </c>
      <c r="K2" s="4" t="s">
        <v>24</v>
      </c>
      <c r="M2" s="29" t="s">
        <v>25</v>
      </c>
      <c r="P2" s="3"/>
      <c r="R2" s="26" t="s">
        <v>19</v>
      </c>
      <c r="U2" s="4">
        <v>1000000</v>
      </c>
      <c r="V2" t="s">
        <v>7</v>
      </c>
    </row>
    <row r="3" spans="2:30">
      <c r="B3" t="s">
        <v>26</v>
      </c>
      <c r="P3" s="3"/>
    </row>
    <row r="4" spans="2:30" ht="6.75" customHeight="1">
      <c r="P4" s="3"/>
    </row>
    <row r="5" spans="2:30" ht="24.75" thickBot="1">
      <c r="B5" s="8" t="s">
        <v>18</v>
      </c>
      <c r="C5" s="8"/>
      <c r="I5" s="8" t="s">
        <v>23</v>
      </c>
      <c r="P5" s="3"/>
      <c r="R5" s="8" t="s">
        <v>18</v>
      </c>
      <c r="S5" s="8"/>
      <c r="Y5" s="8" t="s">
        <v>23</v>
      </c>
    </row>
    <row r="6" spans="2:30" ht="8.25" customHeight="1" thickBot="1">
      <c r="C6" s="11"/>
      <c r="D6" s="12"/>
      <c r="E6" s="12"/>
      <c r="F6" s="12"/>
      <c r="G6" s="13"/>
      <c r="J6" s="11"/>
      <c r="K6" s="12"/>
      <c r="L6" s="12"/>
      <c r="M6" s="12"/>
      <c r="N6" s="13"/>
      <c r="P6" s="3"/>
      <c r="S6" s="11"/>
      <c r="T6" s="12"/>
      <c r="U6" s="12"/>
      <c r="V6" s="12"/>
      <c r="W6" s="13"/>
      <c r="Z6" s="11"/>
      <c r="AA6" s="12"/>
      <c r="AB6" s="12"/>
      <c r="AC6" s="12"/>
      <c r="AD6" s="13"/>
    </row>
    <row r="7" spans="2:30" ht="25.5" thickTop="1" thickBot="1">
      <c r="C7" s="14"/>
      <c r="D7" t="s">
        <v>3</v>
      </c>
      <c r="E7" s="4">
        <v>15000000</v>
      </c>
      <c r="F7" t="s">
        <v>7</v>
      </c>
      <c r="G7" s="15"/>
      <c r="J7" s="14"/>
      <c r="K7" s="5">
        <v>1</v>
      </c>
      <c r="L7" s="8" t="s">
        <v>13</v>
      </c>
      <c r="N7" s="15"/>
      <c r="P7" s="3"/>
      <c r="S7" s="14"/>
      <c r="T7" t="s">
        <v>20</v>
      </c>
      <c r="U7" s="25">
        <f>E7-U2</f>
        <v>14000000</v>
      </c>
      <c r="V7" t="s">
        <v>7</v>
      </c>
      <c r="W7" s="15"/>
      <c r="Z7" s="14"/>
      <c r="AA7" s="5">
        <v>1</v>
      </c>
      <c r="AB7" s="8" t="s">
        <v>13</v>
      </c>
      <c r="AD7" s="15"/>
    </row>
    <row r="8" spans="2:30" ht="19.5" thickBot="1">
      <c r="C8" s="14"/>
      <c r="G8" s="15"/>
      <c r="J8" s="14"/>
      <c r="N8" s="15"/>
      <c r="P8" s="3"/>
      <c r="S8" s="14"/>
      <c r="W8" s="15"/>
      <c r="Z8" s="14"/>
      <c r="AD8" s="15"/>
    </row>
    <row r="9" spans="2:30" ht="20.25" thickTop="1" thickBot="1">
      <c r="C9" s="14"/>
      <c r="D9" t="s">
        <v>4</v>
      </c>
      <c r="E9" s="38">
        <v>1</v>
      </c>
      <c r="F9" t="s">
        <v>0</v>
      </c>
      <c r="G9" s="15"/>
      <c r="J9" s="14"/>
      <c r="K9" s="21">
        <f>EDATE(E10,K7-1)</f>
        <v>45078</v>
      </c>
      <c r="L9" t="s">
        <v>14</v>
      </c>
      <c r="M9" s="19">
        <f>-PMT(E9%/12,E19,E7)</f>
        <v>66017.106160467403</v>
      </c>
      <c r="N9" s="15"/>
      <c r="P9" s="3"/>
      <c r="S9" s="14"/>
      <c r="T9" t="s">
        <v>4</v>
      </c>
      <c r="U9" s="39">
        <v>1</v>
      </c>
      <c r="V9" t="s">
        <v>0</v>
      </c>
      <c r="W9" s="15"/>
      <c r="Z9" s="14"/>
      <c r="AA9" s="21">
        <f>EDATE(U10,AA7-1)</f>
        <v>45078</v>
      </c>
      <c r="AB9" t="s">
        <v>14</v>
      </c>
      <c r="AC9" s="19">
        <f>-PMT(U9%/12,U19,U7)</f>
        <v>61615.965749769588</v>
      </c>
      <c r="AD9" s="15"/>
    </row>
    <row r="10" spans="2:30" ht="20.25" thickTop="1" thickBot="1">
      <c r="C10" s="14"/>
      <c r="D10" t="s">
        <v>5</v>
      </c>
      <c r="E10" s="6">
        <v>45078</v>
      </c>
      <c r="G10" s="15"/>
      <c r="J10" s="14"/>
      <c r="L10" t="s">
        <v>15</v>
      </c>
      <c r="M10" s="19">
        <f>-PPMT(E9%/12,K7,E19,E7)</f>
        <v>53517.106160467411</v>
      </c>
      <c r="N10" s="15"/>
      <c r="P10" s="3"/>
      <c r="S10" s="14"/>
      <c r="T10" t="s">
        <v>5</v>
      </c>
      <c r="U10" s="36">
        <f>E10</f>
        <v>45078</v>
      </c>
      <c r="W10" s="15"/>
      <c r="Z10" s="14"/>
      <c r="AB10" t="s">
        <v>15</v>
      </c>
      <c r="AC10" s="19">
        <f>-PPMT(U9%/12,AA7,U19,U7)</f>
        <v>49949.299083102916</v>
      </c>
      <c r="AD10" s="15"/>
    </row>
    <row r="11" spans="2:30" ht="20.25" thickTop="1" thickBot="1">
      <c r="C11" s="14"/>
      <c r="D11" t="s">
        <v>6</v>
      </c>
      <c r="E11" s="7">
        <v>52748</v>
      </c>
      <c r="G11" s="15"/>
      <c r="J11" s="14"/>
      <c r="L11" t="s">
        <v>16</v>
      </c>
      <c r="M11" s="20">
        <f>-IPMT(E9%/12,K7,$E$19,$E$7)</f>
        <v>12500</v>
      </c>
      <c r="N11" s="15"/>
      <c r="P11" s="3"/>
      <c r="S11" s="14"/>
      <c r="T11" t="s">
        <v>6</v>
      </c>
      <c r="U11" s="36">
        <f>E11</f>
        <v>52748</v>
      </c>
      <c r="W11" s="15"/>
      <c r="Z11" s="14"/>
      <c r="AB11" t="s">
        <v>16</v>
      </c>
      <c r="AC11" s="20">
        <f>-IPMT(U9%/12,AA7,$E$19,$E$7)</f>
        <v>12500</v>
      </c>
      <c r="AD11" s="15"/>
    </row>
    <row r="12" spans="2:30" ht="9.75" customHeight="1" thickBot="1">
      <c r="C12" s="14"/>
      <c r="G12" s="15"/>
      <c r="J12" s="16"/>
      <c r="K12" s="17"/>
      <c r="L12" s="17"/>
      <c r="M12" s="17"/>
      <c r="N12" s="18"/>
      <c r="P12" s="3"/>
      <c r="S12" s="14"/>
      <c r="W12" s="15"/>
      <c r="Z12" s="16"/>
      <c r="AA12" s="17"/>
      <c r="AB12" s="17"/>
      <c r="AC12" s="17"/>
      <c r="AD12" s="18"/>
    </row>
    <row r="13" spans="2:30">
      <c r="C13" s="14"/>
      <c r="G13" s="15"/>
      <c r="P13" s="3"/>
      <c r="S13" s="14"/>
      <c r="W13" s="15"/>
    </row>
    <row r="14" spans="2:30" ht="24.75" thickBot="1">
      <c r="C14" s="14"/>
      <c r="G14" s="15"/>
      <c r="I14" s="8" t="s">
        <v>17</v>
      </c>
      <c r="P14" s="3"/>
      <c r="S14" s="14"/>
      <c r="W14" s="15"/>
      <c r="Y14" s="8" t="s">
        <v>17</v>
      </c>
    </row>
    <row r="15" spans="2:30" ht="6" customHeight="1" thickBot="1">
      <c r="C15" s="14"/>
      <c r="G15" s="15"/>
      <c r="K15" s="11"/>
      <c r="L15" s="12"/>
      <c r="M15" s="12"/>
      <c r="N15" s="13"/>
      <c r="P15" s="3"/>
      <c r="S15" s="14"/>
      <c r="W15" s="15"/>
      <c r="AA15" s="11"/>
      <c r="AB15" s="12"/>
      <c r="AC15" s="12"/>
      <c r="AD15" s="13"/>
    </row>
    <row r="16" spans="2:30" ht="20.25" thickTop="1" thickBot="1">
      <c r="C16" s="14"/>
      <c r="D16" t="s">
        <v>8</v>
      </c>
      <c r="E16" s="28">
        <f>ROUNDDOWN(YEARFRAC(E10,E11,3),0)</f>
        <v>21</v>
      </c>
      <c r="F16" t="s">
        <v>1</v>
      </c>
      <c r="G16" s="15"/>
      <c r="K16" s="14"/>
      <c r="L16" t="s">
        <v>9</v>
      </c>
      <c r="M16" s="19">
        <f>-PMT(E9%/12,E19,E7)</f>
        <v>66017.106160467403</v>
      </c>
      <c r="N16" s="15"/>
      <c r="P16" s="3"/>
      <c r="S16" s="14"/>
      <c r="T16" t="s">
        <v>8</v>
      </c>
      <c r="U16" s="28">
        <f>ROUNDDOWN(YEARFRAC(U10,U11,3),0)</f>
        <v>21</v>
      </c>
      <c r="V16" t="s">
        <v>1</v>
      </c>
      <c r="W16" s="15"/>
      <c r="AA16" s="14"/>
      <c r="AB16" t="s">
        <v>9</v>
      </c>
      <c r="AC16" s="19">
        <f>-PMT(U9%/12,U19,U7)</f>
        <v>61615.965749769588</v>
      </c>
      <c r="AD16" s="15"/>
    </row>
    <row r="17" spans="2:31" ht="20.25" thickTop="1" thickBot="1">
      <c r="C17" s="14"/>
      <c r="E17" s="28">
        <f>ROUND((YEARFRAC(E10,E11,3)-E16)*12,0)</f>
        <v>0</v>
      </c>
      <c r="F17" t="s">
        <v>2</v>
      </c>
      <c r="G17" s="15"/>
      <c r="K17" s="14"/>
      <c r="N17" s="15"/>
      <c r="P17" s="3"/>
      <c r="S17" s="14"/>
      <c r="U17" s="28">
        <f>ROUND((YEARFRAC(U10,U11,3)-U16)*12,0)</f>
        <v>0</v>
      </c>
      <c r="V17" t="s">
        <v>2</v>
      </c>
      <c r="W17" s="15"/>
      <c r="AA17" s="14"/>
      <c r="AD17" s="15"/>
    </row>
    <row r="18" spans="2:31" ht="20.25" thickTop="1" thickBot="1">
      <c r="C18" s="14"/>
      <c r="G18" s="15"/>
      <c r="K18" s="14"/>
      <c r="L18" t="s">
        <v>10</v>
      </c>
      <c r="M18" s="22">
        <f>-CUMPRINC(E9%/12,E19,E7,1,E19,0)</f>
        <v>14999999.999999998</v>
      </c>
      <c r="N18" s="15"/>
      <c r="P18" s="3"/>
      <c r="S18" s="14"/>
      <c r="W18" s="15"/>
      <c r="AA18" s="14"/>
      <c r="AB18" t="s">
        <v>10</v>
      </c>
      <c r="AC18" s="22">
        <f>-CUMPRINC(U9%/12,U19,U7,1,U19,0)</f>
        <v>14000000</v>
      </c>
      <c r="AD18" s="15"/>
    </row>
    <row r="19" spans="2:31" ht="20.25" thickTop="1" thickBot="1">
      <c r="C19" s="14"/>
      <c r="E19" s="28">
        <f>E16*12+E17</f>
        <v>252</v>
      </c>
      <c r="F19" t="s">
        <v>2</v>
      </c>
      <c r="G19" s="15"/>
      <c r="K19" s="14"/>
      <c r="L19" s="9" t="s">
        <v>11</v>
      </c>
      <c r="M19" s="23">
        <f>-CUMIPMT(E9%/12,E19,E7,1,E19,0)</f>
        <v>1636310.7524377871</v>
      </c>
      <c r="N19" s="15"/>
      <c r="P19" s="3"/>
      <c r="S19" s="14"/>
      <c r="U19" s="28">
        <f>U16*12+U17</f>
        <v>252</v>
      </c>
      <c r="V19" t="s">
        <v>2</v>
      </c>
      <c r="W19" s="15"/>
      <c r="AA19" s="14"/>
      <c r="AB19" s="9" t="s">
        <v>11</v>
      </c>
      <c r="AC19" s="23">
        <f>-CUMIPMT(U9%/12,U19,U7,1,U19,0)</f>
        <v>1527223.3689419366</v>
      </c>
      <c r="AD19" s="15"/>
    </row>
    <row r="20" spans="2:31" ht="20.25" thickTop="1" thickBot="1">
      <c r="C20" s="14"/>
      <c r="G20" s="15"/>
      <c r="K20" s="14"/>
      <c r="L20" s="10" t="s">
        <v>12</v>
      </c>
      <c r="M20" s="24">
        <f>M16*E19</f>
        <v>16636310.752437785</v>
      </c>
      <c r="N20" s="15"/>
      <c r="P20" s="3"/>
      <c r="S20" s="14"/>
      <c r="W20" s="15"/>
      <c r="AA20" s="14"/>
      <c r="AB20" s="10" t="s">
        <v>12</v>
      </c>
      <c r="AC20" s="24">
        <f>AC16*U19</f>
        <v>15527223.368941937</v>
      </c>
      <c r="AD20" s="15"/>
    </row>
    <row r="21" spans="2:31" ht="6" customHeight="1" thickTop="1" thickBot="1">
      <c r="C21" s="16"/>
      <c r="D21" s="17"/>
      <c r="E21" s="17"/>
      <c r="F21" s="17"/>
      <c r="G21" s="18"/>
      <c r="K21" s="16"/>
      <c r="L21" s="17"/>
      <c r="M21" s="17"/>
      <c r="N21" s="18"/>
      <c r="P21" s="3"/>
      <c r="S21" s="16"/>
      <c r="T21" s="17"/>
      <c r="U21" s="17"/>
      <c r="V21" s="17"/>
      <c r="W21" s="18"/>
      <c r="AA21" s="16"/>
      <c r="AB21" s="17"/>
      <c r="AC21" s="17"/>
      <c r="AD21" s="18"/>
    </row>
    <row r="22" spans="2:31" ht="9.75" customHeight="1">
      <c r="E22" s="1"/>
      <c r="P22" s="3"/>
      <c r="U22" s="1"/>
    </row>
    <row r="23" spans="2:31" ht="9.75" customHeight="1">
      <c r="E23" s="1"/>
      <c r="P23" s="3"/>
      <c r="Q23" s="3"/>
      <c r="R23" s="3"/>
      <c r="S23" s="3"/>
      <c r="T23" s="3"/>
      <c r="U23" s="27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6.75" customHeight="1">
      <c r="B24" s="2"/>
      <c r="C24" s="2"/>
      <c r="E24" s="1"/>
      <c r="F24" s="1"/>
      <c r="G24" s="1"/>
      <c r="H24" s="1"/>
      <c r="P24" s="3"/>
      <c r="R24" s="2"/>
      <c r="S24" s="2"/>
      <c r="U24" s="1"/>
      <c r="V24" s="1"/>
      <c r="W24" s="1"/>
      <c r="X24" s="1"/>
    </row>
    <row r="25" spans="2:31" ht="24">
      <c r="B25" s="2"/>
      <c r="C25" s="2"/>
      <c r="F25" s="1"/>
      <c r="G25" s="1"/>
      <c r="H25" s="1"/>
      <c r="I25" s="1"/>
      <c r="J25" s="1"/>
      <c r="K25" s="1"/>
      <c r="P25" s="3"/>
      <c r="R25" s="2"/>
      <c r="S25" s="2"/>
      <c r="U25" s="1"/>
      <c r="V25" s="1"/>
      <c r="W25" s="1"/>
      <c r="X25" s="1"/>
      <c r="Y25" s="8" t="s">
        <v>22</v>
      </c>
    </row>
    <row r="26" spans="2:31" ht="8.25" customHeight="1" thickBot="1">
      <c r="P26" s="3"/>
    </row>
    <row r="27" spans="2:31" ht="25.5" thickTop="1" thickBot="1">
      <c r="P27" s="3"/>
      <c r="AB27" s="33" t="s">
        <v>27</v>
      </c>
      <c r="AC27" s="19">
        <f>AC16-M16</f>
        <v>-4401.1404106978152</v>
      </c>
    </row>
    <row r="28" spans="2:31" ht="9.75" customHeight="1" thickTop="1" thickBot="1">
      <c r="P28" s="3"/>
      <c r="AB28" s="30"/>
    </row>
    <row r="29" spans="2:31" ht="25.5" thickTop="1" thickBot="1">
      <c r="D29" s="35"/>
      <c r="E29" s="37"/>
      <c r="H29" s="35"/>
      <c r="P29" s="3"/>
      <c r="AB29" s="34" t="s">
        <v>30</v>
      </c>
      <c r="AC29" s="19">
        <f>AC19-M19</f>
        <v>-109087.38349585049</v>
      </c>
    </row>
    <row r="30" spans="2:31" ht="8.25" customHeight="1" thickTop="1" thickBot="1">
      <c r="P30" s="3"/>
      <c r="AB30" s="30"/>
    </row>
    <row r="31" spans="2:31" ht="25.5" thickTop="1" thickBot="1">
      <c r="D31" s="37"/>
      <c r="P31" s="3"/>
      <c r="AB31" s="33" t="s">
        <v>28</v>
      </c>
      <c r="AC31" s="32">
        <f>AC29/U2</f>
        <v>-0.10908738349585048</v>
      </c>
    </row>
    <row r="32" spans="2:31" ht="24.75" thickTop="1">
      <c r="P32" s="3"/>
      <c r="AA32" s="8"/>
      <c r="AB32" s="31" t="s">
        <v>29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Excel関数で住宅ﾛｰﾝｼﾐｭ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2023-06-17T02:00:54Z</dcterms:created>
  <dcterms:modified xsi:type="dcterms:W3CDTF">2023-06-18T12:18:23Z</dcterms:modified>
</cp:coreProperties>
</file>